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'Лист1'!$A$1:$H$99</definedName>
  </definedNames>
  <calcPr fullCalcOnLoad="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<sst xmlns="http://schemas.openxmlformats.org/spreadsheetml/2006/main" count="167" uniqueCount="152">
  <si>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</si>
  <si>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</si>
  <si>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</si>
  <si>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</si>
  <si>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</si>
  <si>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</si>
  <si>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</si>
  <si>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</si>
  <si>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</si>
  <si>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</si>
  <si>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</si>
  <si>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</si>
  <si>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</si>
  <si>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</si>
  <si>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</si>
  <si>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</si>
  <si>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</si>
  <si>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</si>
  <si>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</si>
  <si>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</si>
  <si>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</si>
  <si>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</si>
  <si>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</si>
  <si>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</si>
  <si>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</si>
  <si>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</si>
  <si>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</si>
  <si>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</si>
  <si>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</si>
  <si>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</si>
  <si>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</si>
  <si>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</si>
  <si>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</si>
  <si>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</si>
  <si>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</si>
  <si>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</si>
  <si>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</si>
  <si>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</si>
  <si>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</si>
  <si>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</si>
  <si>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</si>
  <si>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</si>
  <si>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</si>
  <si>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</si>
  <si>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</si>
  <si>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</si>
  <si>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</si>
  <si>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</si>
  <si>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</si>
  <si>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</si>
  <si>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</si>
  <si>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</si>
  <si>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</si>
  <si>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</si>
  <si>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</si>
  <si>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</si>
  <si>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</si>
  <si>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</si>
  <si>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</si>
  <si>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</si>
  <si>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</si>
  <si>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</si>
  <si>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</si>
  <si>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790000000000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</si>
  <si>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</si>
  <si>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</si>
  <si>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</si>
  <si>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</si>
  <si>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</si>
  <si>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</si>
  <si>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</si>
  <si>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</si>
  <si>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</si>
  <si>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</si>
  <si>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</si>
  <si>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</si>
  <si>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</si>
  <si>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</si>
  <si>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</si>
  <si>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</si>
  <si>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</si>
  <si>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</si>
  <si>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</si>
  <si>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</si>
  <si>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</si>
  <si>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>Обслуживание государственного внутреннего и муниципального долга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</si>
  <si>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</si>
  <si>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</si>
  <si>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</si>
  <si>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</si>
  <si>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</si>
  <si>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</si>
  <si>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</si>
  <si>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</si>
  <si>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</si>
  <si>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</si>
  <si>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</si>
  <si>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</si>
  <si>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</si>
  <si>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</si>
  <si>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</si>
  <si>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</si>
  <si>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</si>
  <si>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</si>
  <si>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</si>
  <si>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</si>
  <si>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</si>
  <si>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</si>
  <si>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</si>
  <si>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</si>
  <si>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</si>
  <si>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</si>
  <si>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</si>
  <si>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</si>
  <si>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</si>
  <si>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</si>
  <si>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</si>
  <si>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</si>
  <si>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</si>
  <si>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0405</t>
  </si>
  <si>
    <t>0703</t>
  </si>
  <si>
    <t>Исполнено за 1 квартал 2017 года</t>
  </si>
  <si>
    <t>Дополнительное образование детей</t>
  </si>
  <si>
    <t>НАЛОГОВЫЕ ДОХОДЫ</t>
  </si>
  <si>
    <t>НЕНАЛОГОВЫЕ ДОХОДЫ</t>
  </si>
  <si>
    <t>Доходы от сдачи в аренду имущества, находящегося в  муниципальной собственности</t>
  </si>
  <si>
    <t xml:space="preserve">Доходы от компенсации затрат государства </t>
  </si>
  <si>
    <t>Доходы от продажи от продажи земельных участков, государственная собственность на  которые не разграничена</t>
  </si>
  <si>
    <t>Доходы от продажи от продажи земельных участков, государственная собственность на  которые  разграничена</t>
  </si>
  <si>
    <t>Сельское хозяйство и рыболовство</t>
  </si>
  <si>
    <t>отклонение (факт 2018-2017)</t>
  </si>
  <si>
    <t>% исполнения за 1 квартал 2018 года</t>
  </si>
  <si>
    <t>Исполнено за 1 квартал 2018 года</t>
  </si>
  <si>
    <t>Уточненный план на 2018 год</t>
  </si>
  <si>
    <t>Отчет об исполнении консолидированного бюджета  Гагаринского района Смоленской области за 1 квартал 2018 года</t>
  </si>
  <si>
    <t>0105</t>
  </si>
  <si>
    <t>Судебная система</t>
  </si>
  <si>
    <t>1403</t>
  </si>
  <si>
    <t>Межбюджетные трансферты общего характера бюджетам субьектов Российской Федерации и муниципальных образований</t>
  </si>
  <si>
    <t>Прочие межбюджетные трансферты общего характера</t>
  </si>
  <si>
    <t>Процент роста исполнения 2018 к 2017 году</t>
  </si>
  <si>
    <t>-</t>
  </si>
  <si>
    <t xml:space="preserve">Налог на имущество физических лиц </t>
  </si>
  <si>
    <t>Налог на игорный бизнес</t>
  </si>
  <si>
    <t>Земельный налог</t>
  </si>
  <si>
    <t>Гос. пошлина за установку рекламных конструкций</t>
  </si>
  <si>
    <t>Дотации</t>
  </si>
  <si>
    <t>Субсидии</t>
  </si>
  <si>
    <t>Субвенции</t>
  </si>
  <si>
    <t>ДОХОДЫ ОТ ВОЗВРАТА ОСТАТКОВ СУБСИДИЙ ПРОШЛЫХ ЛЕТ</t>
  </si>
  <si>
    <t>ВОЗВРАТ СУБВЕНЦИЙ, СУБСИДИЙ, ИНЫХ МЕЖБЮДЖЕТНЫХ ТРАНСФЕРТОВ</t>
  </si>
  <si>
    <t>ПРОЧИЕ БЕЗВОЗМЕЗДНЫЕ ПОСТУПЛЕНИЯ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</si>
</sst>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  <numFmt numFmtId="172" formatCode="#,##0.00&quot;р.&quot;"/>
  </numFmts>
  <fonts count="4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>
      <alignment horizontal="left" vertical="top" wrapText="1"/>
      <protection/>
    </xf>
    <xf numFmtId="4" fontId="33" fillId="19" borderId="1">
      <alignment horizontal="right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0" fontId="2" fillId="0" borderId="11" xfId="0" applyNumberFormat="1" applyFont="1" applyBorder="1" applyAlignment="1">
      <alignment horizontal="center" vertical="center" wrapText="1"/>
    </xf>
    <xf numFmtId="170" fontId="3" fillId="0" borderId="12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/>
    </xf>
    <xf numFmtId="170" fontId="3" fillId="0" borderId="12" xfId="0" applyNumberFormat="1" applyFont="1" applyBorder="1" applyAlignment="1">
      <alignment horizontal="center" vertical="center" wrapText="1"/>
    </xf>
    <xf numFmtId="170" fontId="2" fillId="0" borderId="11" xfId="0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2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0" fontId="3" fillId="33" borderId="13" xfId="0" applyNumberFormat="1" applyFont="1" applyFill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vertical="top"/>
    </xf>
    <xf numFmtId="170" fontId="1" fillId="33" borderId="13" xfId="0" applyNumberFormat="1" applyFont="1" applyFill="1" applyBorder="1" applyAlignment="1">
      <alignment vertical="top"/>
    </xf>
    <xf numFmtId="170" fontId="3" fillId="34" borderId="11" xfId="0" applyNumberFormat="1" applyFont="1" applyFill="1" applyBorder="1" applyAlignment="1">
      <alignment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170" fontId="3" fillId="34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170" fontId="3" fillId="33" borderId="11" xfId="0" applyNumberFormat="1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70" fontId="3" fillId="33" borderId="11" xfId="0" applyNumberFormat="1" applyFont="1" applyFill="1" applyBorder="1" applyAlignment="1">
      <alignment horizontal="center" vertical="center" wrapText="1"/>
    </xf>
    <xf numFmtId="170" fontId="2" fillId="35" borderId="11" xfId="0" applyNumberFormat="1" applyFont="1" applyFill="1" applyBorder="1" applyAlignment="1">
      <alignment vertical="center" wrapText="1"/>
    </xf>
    <xf numFmtId="3" fontId="2" fillId="35" borderId="11" xfId="0" applyNumberFormat="1" applyFont="1" applyFill="1" applyBorder="1" applyAlignment="1">
      <alignment horizontal="center" vertical="center" wrapText="1"/>
    </xf>
    <xf numFmtId="170" fontId="2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170" fontId="5" fillId="0" borderId="12" xfId="0" applyNumberFormat="1" applyFont="1" applyBorder="1" applyAlignment="1">
      <alignment horizontal="center" vertical="top" wrapText="1"/>
    </xf>
    <xf numFmtId="170" fontId="1" fillId="35" borderId="11" xfId="0" applyNumberFormat="1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170" fontId="2" fillId="36" borderId="11" xfId="0" applyNumberFormat="1" applyFont="1" applyFill="1" applyBorder="1" applyAlignment="1">
      <alignment horizontal="center" vertical="center" wrapText="1"/>
    </xf>
    <xf numFmtId="170" fontId="2" fillId="36" borderId="11" xfId="0" applyNumberFormat="1" applyFont="1" applyFill="1" applyBorder="1" applyAlignment="1">
      <alignment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170" fontId="2" fillId="33" borderId="13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 wrapText="1"/>
    </xf>
    <xf numFmtId="170" fontId="5" fillId="34" borderId="11" xfId="0" applyNumberFormat="1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vertical="center" wrapText="1"/>
    </xf>
    <xf numFmtId="170" fontId="5" fillId="37" borderId="0" xfId="0" applyNumberFormat="1" applyFont="1" applyFill="1" applyAlignment="1">
      <alignment/>
    </xf>
    <xf numFmtId="170" fontId="3" fillId="0" borderId="11" xfId="0" applyNumberFormat="1" applyFont="1" applyFill="1" applyBorder="1" applyAlignment="1">
      <alignment horizontal="center" vertical="center" wrapText="1"/>
    </xf>
    <xf numFmtId="170" fontId="5" fillId="13" borderId="11" xfId="0" applyNumberFormat="1" applyFont="1" applyFill="1" applyBorder="1" applyAlignment="1">
      <alignment vertical="center" wrapText="1"/>
    </xf>
    <xf numFmtId="3" fontId="5" fillId="13" borderId="11" xfId="0" applyNumberFormat="1" applyFont="1" applyFill="1" applyBorder="1" applyAlignment="1">
      <alignment horizontal="center" vertical="center" wrapText="1"/>
    </xf>
    <xf numFmtId="165" fontId="10" fillId="13" borderId="11" xfId="0" applyNumberFormat="1" applyFont="1" applyFill="1" applyBorder="1" applyAlignment="1">
      <alignment vertical="center" wrapText="1"/>
    </xf>
    <xf numFmtId="170" fontId="5" fillId="4" borderId="11" xfId="0" applyNumberFormat="1" applyFont="1" applyFill="1" applyBorder="1" applyAlignment="1">
      <alignment vertical="top" wrapText="1"/>
    </xf>
    <xf numFmtId="3" fontId="5" fillId="4" borderId="11" xfId="0" applyNumberFormat="1" applyFont="1" applyFill="1" applyBorder="1" applyAlignment="1">
      <alignment horizontal="center" vertical="top" wrapText="1"/>
    </xf>
    <xf numFmtId="165" fontId="5" fillId="4" borderId="11" xfId="0" applyNumberFormat="1" applyFont="1" applyFill="1" applyBorder="1" applyAlignment="1">
      <alignment vertical="top" wrapText="1"/>
    </xf>
    <xf numFmtId="165" fontId="5" fillId="38" borderId="11" xfId="0" applyNumberFormat="1" applyFont="1" applyFill="1" applyBorder="1" applyAlignment="1">
      <alignment vertical="center" wrapText="1"/>
    </xf>
    <xf numFmtId="170" fontId="7" fillId="0" borderId="1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165" fontId="9" fillId="0" borderId="11" xfId="0" applyNumberFormat="1" applyFont="1" applyFill="1" applyBorder="1" applyAlignment="1">
      <alignment vertical="top" wrapText="1"/>
    </xf>
    <xf numFmtId="165" fontId="1" fillId="0" borderId="11" xfId="0" applyNumberFormat="1" applyFont="1" applyFill="1" applyBorder="1" applyAlignment="1">
      <alignment vertical="top" wrapText="1"/>
    </xf>
    <xf numFmtId="170" fontId="1" fillId="0" borderId="11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165" fontId="1" fillId="0" borderId="1" xfId="34" applyNumberFormat="1" applyFont="1" applyFill="1" applyAlignment="1" applyProtection="1">
      <alignment vertical="top" shrinkToFit="1"/>
      <protection/>
    </xf>
    <xf numFmtId="170" fontId="8" fillId="0" borderId="11" xfId="0" applyNumberFormat="1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170" fontId="2" fillId="0" borderId="11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1" fillId="0" borderId="1" xfId="33" applyNumberFormat="1" applyFont="1" applyAlignment="1" applyProtection="1">
      <alignment horizontal="left" vertical="top" wrapText="1"/>
      <protection/>
    </xf>
    <xf numFmtId="165" fontId="1" fillId="0" borderId="11" xfId="0" applyNumberFormat="1" applyFont="1" applyFill="1" applyBorder="1" applyAlignment="1">
      <alignment horizontal="right" vertical="top" wrapText="1"/>
    </xf>
    <xf numFmtId="170" fontId="5" fillId="39" borderId="11" xfId="0" applyNumberFormat="1" applyFont="1" applyFill="1" applyBorder="1" applyAlignment="1">
      <alignment vertical="top" wrapText="1"/>
    </xf>
    <xf numFmtId="3" fontId="5" fillId="39" borderId="11" xfId="0" applyNumberFormat="1" applyFont="1" applyFill="1" applyBorder="1" applyAlignment="1">
      <alignment horizontal="center" vertical="top" wrapText="1"/>
    </xf>
    <xf numFmtId="165" fontId="5" fillId="39" borderId="11" xfId="0" applyNumberFormat="1" applyFont="1" applyFill="1" applyBorder="1" applyAlignment="1">
      <alignment vertical="top" wrapText="1"/>
    </xf>
    <xf numFmtId="165" fontId="9" fillId="6" borderId="11" xfId="0" applyNumberFormat="1" applyFont="1" applyFill="1" applyBorder="1" applyAlignment="1">
      <alignment vertical="top" wrapText="1"/>
    </xf>
    <xf numFmtId="165" fontId="5" fillId="6" borderId="11" xfId="0" applyNumberFormat="1" applyFont="1" applyFill="1" applyBorder="1" applyAlignment="1">
      <alignment vertical="top" wrapText="1"/>
    </xf>
    <xf numFmtId="170" fontId="9" fillId="0" borderId="11" xfId="0" applyNumberFormat="1" applyFont="1" applyFill="1" applyBorder="1" applyAlignment="1">
      <alignment vertical="top" wrapText="1"/>
    </xf>
    <xf numFmtId="3" fontId="9" fillId="0" borderId="11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170" fontId="5" fillId="13" borderId="11" xfId="0" applyNumberFormat="1" applyFont="1" applyFill="1" applyBorder="1" applyAlignment="1">
      <alignment vertical="top" wrapText="1"/>
    </xf>
    <xf numFmtId="3" fontId="5" fillId="13" borderId="11" xfId="0" applyNumberFormat="1" applyFont="1" applyFill="1" applyBorder="1" applyAlignment="1">
      <alignment horizontal="center" vertical="top" wrapText="1"/>
    </xf>
    <xf numFmtId="165" fontId="5" fillId="13" borderId="11" xfId="0" applyNumberFormat="1" applyFont="1" applyFill="1" applyBorder="1" applyAlignment="1">
      <alignment vertical="top" wrapText="1"/>
    </xf>
    <xf numFmtId="165" fontId="1" fillId="13" borderId="11" xfId="0" applyNumberFormat="1" applyFont="1" applyFill="1" applyBorder="1" applyAlignment="1">
      <alignment vertical="top" wrapText="1"/>
    </xf>
    <xf numFmtId="165" fontId="9" fillId="0" borderId="1" xfId="34" applyNumberFormat="1" applyFont="1" applyFill="1" applyAlignment="1" applyProtection="1">
      <alignment vertical="top" shrinkToFit="1"/>
      <protection/>
    </xf>
    <xf numFmtId="170" fontId="5" fillId="40" borderId="11" xfId="0" applyNumberFormat="1" applyFont="1" applyFill="1" applyBorder="1" applyAlignment="1">
      <alignment vertical="top" wrapText="1"/>
    </xf>
    <xf numFmtId="3" fontId="5" fillId="40" borderId="11" xfId="0" applyNumberFormat="1" applyFont="1" applyFill="1" applyBorder="1" applyAlignment="1">
      <alignment horizontal="center" vertical="top" wrapText="1"/>
    </xf>
    <xf numFmtId="165" fontId="10" fillId="40" borderId="11" xfId="0" applyNumberFormat="1" applyFont="1" applyFill="1" applyBorder="1" applyAlignment="1">
      <alignment vertical="top" wrapText="1"/>
    </xf>
    <xf numFmtId="165" fontId="10" fillId="35" borderId="11" xfId="0" applyNumberFormat="1" applyFont="1" applyFill="1" applyBorder="1" applyAlignment="1">
      <alignment vertical="center" wrapText="1"/>
    </xf>
    <xf numFmtId="170" fontId="6" fillId="36" borderId="14" xfId="0" applyNumberFormat="1" applyFont="1" applyFill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4" sqref="J24"/>
    </sheetView>
  </sheetViews>
  <sheetFormatPr defaultColWidth="9.00390625" defaultRowHeight="12.75"/>
  <cols>
    <col min="1" max="1" width="44.875" style="3" customWidth="1"/>
    <col min="2" max="2" width="8.25390625" style="16" customWidth="1"/>
    <col min="3" max="3" width="11.125" style="3" customWidth="1"/>
    <col min="4" max="4" width="11.25390625" style="3" customWidth="1"/>
    <col min="5" max="5" width="8.75390625" style="3" customWidth="1"/>
    <col min="6" max="7" width="10.875" style="3" customWidth="1"/>
    <col min="8" max="8" width="10.625" style="3" customWidth="1"/>
    <col min="9" max="16384" width="9.125" style="3" customWidth="1"/>
  </cols>
  <sheetData>
    <row r="1" spans="1:8" ht="36" customHeight="1">
      <c r="A1" s="85" t="s">
        <v>134</v>
      </c>
      <c r="B1" s="85"/>
      <c r="C1" s="85"/>
      <c r="D1" s="85"/>
      <c r="E1" s="85"/>
      <c r="F1" s="85"/>
      <c r="G1" s="85"/>
      <c r="H1" s="85"/>
    </row>
    <row r="2" spans="1:8" ht="76.5">
      <c r="A2" s="4" t="s">
        <v>0</v>
      </c>
      <c r="B2" s="11" t="s">
        <v>1</v>
      </c>
      <c r="C2" s="35" t="s">
        <v>133</v>
      </c>
      <c r="D2" s="35" t="s">
        <v>132</v>
      </c>
      <c r="E2" s="2" t="s">
        <v>131</v>
      </c>
      <c r="F2" s="35" t="s">
        <v>121</v>
      </c>
      <c r="G2" s="2" t="s">
        <v>130</v>
      </c>
      <c r="H2" s="2" t="s">
        <v>140</v>
      </c>
    </row>
    <row r="3" spans="1:8" ht="14.25">
      <c r="A3" s="48" t="s">
        <v>86</v>
      </c>
      <c r="B3" s="49">
        <v>10000</v>
      </c>
      <c r="C3" s="50">
        <f>C4+C25</f>
        <v>447314.9000000001</v>
      </c>
      <c r="D3" s="50">
        <f>D4+D25</f>
        <v>149483.33</v>
      </c>
      <c r="E3" s="50">
        <f aca="true" t="shared" si="0" ref="E3:E49">D3/C3*100</f>
        <v>33.41791878607218</v>
      </c>
      <c r="F3" s="50">
        <f>F4+F25</f>
        <v>138309.18000000002</v>
      </c>
      <c r="G3" s="50">
        <v>11174.1</v>
      </c>
      <c r="H3" s="50">
        <f>D3/F3*100</f>
        <v>108.07910942715442</v>
      </c>
    </row>
    <row r="4" spans="1:8" ht="12.75">
      <c r="A4" s="51" t="s">
        <v>123</v>
      </c>
      <c r="B4" s="52"/>
      <c r="C4" s="53">
        <f>C5+C7+C9+C13+C17+C19+C22</f>
        <v>417812.70000000007</v>
      </c>
      <c r="D4" s="53">
        <f>D5+D7+D9+D13+D17+D19+D22</f>
        <v>137354.72999999998</v>
      </c>
      <c r="E4" s="53">
        <f t="shared" si="0"/>
        <v>32.87471395675621</v>
      </c>
      <c r="F4" s="53">
        <f>F5+F7+F9+F13+F17+F19+F22</f>
        <v>128393.29000000001</v>
      </c>
      <c r="G4" s="53">
        <f>D4-F4</f>
        <v>8961.439999999973</v>
      </c>
      <c r="H4" s="54">
        <f aca="true" t="shared" si="1" ref="H4:H49">D4/F4*100</f>
        <v>106.9796793897874</v>
      </c>
    </row>
    <row r="5" spans="1:8" ht="13.5">
      <c r="A5" s="55" t="s">
        <v>87</v>
      </c>
      <c r="B5" s="56">
        <v>10100</v>
      </c>
      <c r="C5" s="57">
        <f>C6</f>
        <v>323909.9</v>
      </c>
      <c r="D5" s="57">
        <f>D6</f>
        <v>107113.8</v>
      </c>
      <c r="E5" s="57">
        <f t="shared" si="0"/>
        <v>33.069010857649</v>
      </c>
      <c r="F5" s="57">
        <f>F6</f>
        <v>107583</v>
      </c>
      <c r="G5" s="58">
        <f>D4-F4</f>
        <v>8961.439999999973</v>
      </c>
      <c r="H5" s="58">
        <f t="shared" si="1"/>
        <v>99.56387161540393</v>
      </c>
    </row>
    <row r="6" spans="1:8" ht="12.75">
      <c r="A6" s="59" t="s">
        <v>88</v>
      </c>
      <c r="B6" s="60">
        <v>10102</v>
      </c>
      <c r="C6" s="61">
        <v>323909.9</v>
      </c>
      <c r="D6" s="61">
        <v>107113.8</v>
      </c>
      <c r="E6" s="58">
        <f t="shared" si="0"/>
        <v>33.069010857649</v>
      </c>
      <c r="F6" s="61">
        <v>107583</v>
      </c>
      <c r="G6" s="58">
        <f aca="true" t="shared" si="2" ref="G6:G46">D5-F5</f>
        <v>-469.1999999999971</v>
      </c>
      <c r="H6" s="58">
        <f t="shared" si="1"/>
        <v>99.56387161540393</v>
      </c>
    </row>
    <row r="7" spans="1:8" ht="27">
      <c r="A7" s="62" t="s">
        <v>89</v>
      </c>
      <c r="B7" s="63">
        <v>10300</v>
      </c>
      <c r="C7" s="58">
        <f>C8</f>
        <v>14702</v>
      </c>
      <c r="D7" s="58">
        <f>D8</f>
        <v>3430.5</v>
      </c>
      <c r="E7" s="58">
        <f t="shared" si="0"/>
        <v>23.333560059855802</v>
      </c>
      <c r="F7" s="58">
        <f>F8</f>
        <v>3455.66</v>
      </c>
      <c r="G7" s="58">
        <f t="shared" si="2"/>
        <v>-469.1999999999971</v>
      </c>
      <c r="H7" s="58">
        <f t="shared" si="1"/>
        <v>99.27191911241269</v>
      </c>
    </row>
    <row r="8" spans="1:8" ht="12.75">
      <c r="A8" s="64" t="s">
        <v>90</v>
      </c>
      <c r="B8" s="65">
        <v>10302</v>
      </c>
      <c r="C8" s="61">
        <v>14702</v>
      </c>
      <c r="D8" s="61">
        <v>3430.5</v>
      </c>
      <c r="E8" s="58">
        <f t="shared" si="0"/>
        <v>23.333560059855802</v>
      </c>
      <c r="F8" s="61">
        <v>3455.66</v>
      </c>
      <c r="G8" s="58">
        <f t="shared" si="2"/>
        <v>-25.159999999999854</v>
      </c>
      <c r="H8" s="58">
        <f t="shared" si="1"/>
        <v>99.27191911241269</v>
      </c>
    </row>
    <row r="9" spans="1:8" ht="13.5">
      <c r="A9" s="55" t="s">
        <v>91</v>
      </c>
      <c r="B9" s="56">
        <v>10500</v>
      </c>
      <c r="C9" s="57">
        <f>C10+C11+C12</f>
        <v>25208.4</v>
      </c>
      <c r="D9" s="57">
        <f>D10+D11+D12</f>
        <v>6859.2</v>
      </c>
      <c r="E9" s="57">
        <f t="shared" si="0"/>
        <v>27.20997762650545</v>
      </c>
      <c r="F9" s="57">
        <f>F10+F11+F12</f>
        <v>8410.35</v>
      </c>
      <c r="G9" s="58">
        <f t="shared" si="2"/>
        <v>-25.159999999999854</v>
      </c>
      <c r="H9" s="58">
        <f t="shared" si="1"/>
        <v>81.55665340919224</v>
      </c>
    </row>
    <row r="10" spans="1:8" ht="12.75">
      <c r="A10" s="59" t="s">
        <v>92</v>
      </c>
      <c r="B10" s="60">
        <v>10502</v>
      </c>
      <c r="C10" s="61">
        <v>16031.3</v>
      </c>
      <c r="D10" s="61">
        <v>4317.5</v>
      </c>
      <c r="E10" s="58">
        <f t="shared" si="0"/>
        <v>26.931689881668987</v>
      </c>
      <c r="F10" s="61">
        <v>4209.14</v>
      </c>
      <c r="G10" s="58">
        <f t="shared" si="2"/>
        <v>-1551.1500000000005</v>
      </c>
      <c r="H10" s="58">
        <f t="shared" si="1"/>
        <v>102.57439762041652</v>
      </c>
    </row>
    <row r="11" spans="1:8" ht="12.75">
      <c r="A11" s="59" t="s">
        <v>93</v>
      </c>
      <c r="B11" s="60">
        <v>10503</v>
      </c>
      <c r="C11" s="61">
        <v>1919.2</v>
      </c>
      <c r="D11" s="61">
        <v>173.4</v>
      </c>
      <c r="E11" s="58">
        <f t="shared" si="0"/>
        <v>9.035014589412254</v>
      </c>
      <c r="F11" s="61">
        <v>1543.33</v>
      </c>
      <c r="G11" s="58">
        <f t="shared" si="2"/>
        <v>108.35999999999967</v>
      </c>
      <c r="H11" s="58">
        <f t="shared" si="1"/>
        <v>11.235445432927502</v>
      </c>
    </row>
    <row r="12" spans="1:8" ht="12.75">
      <c r="A12" s="59" t="s">
        <v>94</v>
      </c>
      <c r="B12" s="60">
        <v>10504</v>
      </c>
      <c r="C12" s="61">
        <v>7257.9</v>
      </c>
      <c r="D12" s="61">
        <v>2368.3</v>
      </c>
      <c r="E12" s="58">
        <f t="shared" si="0"/>
        <v>32.630650739194536</v>
      </c>
      <c r="F12" s="61">
        <v>2657.88</v>
      </c>
      <c r="G12" s="58">
        <f t="shared" si="2"/>
        <v>-1369.9299999999998</v>
      </c>
      <c r="H12" s="58">
        <f t="shared" si="1"/>
        <v>89.10485048233932</v>
      </c>
    </row>
    <row r="13" spans="1:8" ht="13.5">
      <c r="A13" s="55" t="s">
        <v>95</v>
      </c>
      <c r="B13" s="56">
        <v>10600</v>
      </c>
      <c r="C13" s="57">
        <f>C14+C15+C16</f>
        <v>47989.5</v>
      </c>
      <c r="D13" s="57">
        <f>D14+D15+D16</f>
        <v>19074.600000000002</v>
      </c>
      <c r="E13" s="57">
        <f t="shared" si="0"/>
        <v>39.74744475353984</v>
      </c>
      <c r="F13" s="57">
        <f>F14+F15+F16</f>
        <v>8269.52</v>
      </c>
      <c r="G13" s="58">
        <f t="shared" si="2"/>
        <v>-289.5799999999999</v>
      </c>
      <c r="H13" s="58">
        <f t="shared" si="1"/>
        <v>230.66151360659387</v>
      </c>
    </row>
    <row r="14" spans="1:8" ht="12.75">
      <c r="A14" s="59" t="s">
        <v>142</v>
      </c>
      <c r="B14" s="60">
        <v>10601</v>
      </c>
      <c r="C14" s="61">
        <v>7746.3</v>
      </c>
      <c r="D14" s="61">
        <v>1008.4</v>
      </c>
      <c r="E14" s="58">
        <f t="shared" si="0"/>
        <v>13.01782786620709</v>
      </c>
      <c r="F14" s="61">
        <v>541.14</v>
      </c>
      <c r="G14" s="58">
        <f t="shared" si="2"/>
        <v>10805.080000000002</v>
      </c>
      <c r="H14" s="58">
        <f t="shared" si="1"/>
        <v>186.34734079905385</v>
      </c>
    </row>
    <row r="15" spans="1:8" ht="12.75">
      <c r="A15" s="59" t="s">
        <v>143</v>
      </c>
      <c r="B15" s="60">
        <v>10605</v>
      </c>
      <c r="C15" s="58">
        <v>84</v>
      </c>
      <c r="D15" s="58">
        <v>35</v>
      </c>
      <c r="E15" s="58">
        <f t="shared" si="0"/>
        <v>41.66666666666667</v>
      </c>
      <c r="F15" s="58">
        <v>21</v>
      </c>
      <c r="G15" s="58">
        <f t="shared" si="2"/>
        <v>467.26</v>
      </c>
      <c r="H15" s="58">
        <f t="shared" si="1"/>
        <v>166.66666666666669</v>
      </c>
    </row>
    <row r="16" spans="1:8" ht="12.75">
      <c r="A16" s="59" t="s">
        <v>144</v>
      </c>
      <c r="B16" s="60">
        <v>10606</v>
      </c>
      <c r="C16" s="61">
        <v>40159.2</v>
      </c>
      <c r="D16" s="61">
        <v>18031.2</v>
      </c>
      <c r="E16" s="58">
        <f t="shared" si="0"/>
        <v>44.899300782884126</v>
      </c>
      <c r="F16" s="61">
        <v>7707.38</v>
      </c>
      <c r="G16" s="58">
        <f t="shared" si="2"/>
        <v>14</v>
      </c>
      <c r="H16" s="58">
        <f t="shared" si="1"/>
        <v>233.94720384877868</v>
      </c>
    </row>
    <row r="17" spans="1:8" ht="30" customHeight="1">
      <c r="A17" s="55" t="s">
        <v>96</v>
      </c>
      <c r="B17" s="56">
        <v>10700</v>
      </c>
      <c r="C17" s="57">
        <f>C18</f>
        <v>2833</v>
      </c>
      <c r="D17" s="57">
        <f>D18</f>
        <v>302.3</v>
      </c>
      <c r="E17" s="57">
        <f t="shared" si="0"/>
        <v>10.670667137310271</v>
      </c>
      <c r="F17" s="57">
        <f>F18</f>
        <v>16.01</v>
      </c>
      <c r="G17" s="58">
        <f t="shared" si="2"/>
        <v>10323.82</v>
      </c>
      <c r="H17" s="58">
        <f t="shared" si="1"/>
        <v>1888.1948782011243</v>
      </c>
    </row>
    <row r="18" spans="1:8" ht="25.5">
      <c r="A18" s="59" t="s">
        <v>97</v>
      </c>
      <c r="B18" s="60">
        <v>10701</v>
      </c>
      <c r="C18" s="61">
        <v>2833</v>
      </c>
      <c r="D18" s="61">
        <v>302.3</v>
      </c>
      <c r="E18" s="58">
        <f t="shared" si="0"/>
        <v>10.670667137310271</v>
      </c>
      <c r="F18" s="61">
        <v>16.01</v>
      </c>
      <c r="G18" s="58">
        <f t="shared" si="2"/>
        <v>286.29</v>
      </c>
      <c r="H18" s="58">
        <f t="shared" si="1"/>
        <v>1888.1948782011243</v>
      </c>
    </row>
    <row r="19" spans="1:8" ht="13.5">
      <c r="A19" s="55" t="s">
        <v>98</v>
      </c>
      <c r="B19" s="56">
        <v>10800</v>
      </c>
      <c r="C19" s="57">
        <f>SUM(C20:C21)</f>
        <v>3152.5</v>
      </c>
      <c r="D19" s="57">
        <f>SUM(D20:D21)</f>
        <v>574.3</v>
      </c>
      <c r="E19" s="57">
        <f t="shared" si="0"/>
        <v>18.217287866772402</v>
      </c>
      <c r="F19" s="57">
        <f>SUM(F20:F21)</f>
        <v>651.44</v>
      </c>
      <c r="G19" s="58">
        <f t="shared" si="2"/>
        <v>286.29</v>
      </c>
      <c r="H19" s="58">
        <f t="shared" si="1"/>
        <v>88.15854107822668</v>
      </c>
    </row>
    <row r="20" spans="1:8" ht="25.5">
      <c r="A20" s="59" t="s">
        <v>99</v>
      </c>
      <c r="B20" s="60">
        <v>10803</v>
      </c>
      <c r="C20" s="61">
        <v>3152.5</v>
      </c>
      <c r="D20" s="61">
        <v>574.3</v>
      </c>
      <c r="E20" s="58">
        <f t="shared" si="0"/>
        <v>18.217287866772402</v>
      </c>
      <c r="F20" s="61">
        <v>646.44</v>
      </c>
      <c r="G20" s="58">
        <f t="shared" si="2"/>
        <v>-77.1400000000001</v>
      </c>
      <c r="H20" s="58">
        <f t="shared" si="1"/>
        <v>88.84041829094733</v>
      </c>
    </row>
    <row r="21" spans="1:8" ht="12.75">
      <c r="A21" s="66" t="s">
        <v>145</v>
      </c>
      <c r="B21" s="60">
        <v>10807</v>
      </c>
      <c r="C21" s="61">
        <v>0</v>
      </c>
      <c r="D21" s="61">
        <v>0</v>
      </c>
      <c r="E21" s="58">
        <v>0</v>
      </c>
      <c r="F21" s="61">
        <v>5</v>
      </c>
      <c r="G21" s="58">
        <f t="shared" si="2"/>
        <v>-72.1400000000001</v>
      </c>
      <c r="H21" s="58">
        <f t="shared" si="1"/>
        <v>0</v>
      </c>
    </row>
    <row r="22" spans="1:8" ht="27">
      <c r="A22" s="55" t="s">
        <v>100</v>
      </c>
      <c r="B22" s="56">
        <v>10900</v>
      </c>
      <c r="C22" s="57">
        <f>C23+C24</f>
        <v>17.4</v>
      </c>
      <c r="D22" s="57">
        <f>D23+D24</f>
        <v>0.03</v>
      </c>
      <c r="E22" s="58">
        <f>D22/C22*100</f>
        <v>0.1724137931034483</v>
      </c>
      <c r="F22" s="57">
        <f>SUM(F23:F24)</f>
        <v>7.31</v>
      </c>
      <c r="G22" s="58">
        <f t="shared" si="2"/>
        <v>-5</v>
      </c>
      <c r="H22" s="58">
        <f t="shared" si="1"/>
        <v>0.4103967168262654</v>
      </c>
    </row>
    <row r="23" spans="1:8" ht="12.75">
      <c r="A23" s="59" t="s">
        <v>101</v>
      </c>
      <c r="B23" s="60">
        <v>10906</v>
      </c>
      <c r="C23" s="61">
        <v>17.4</v>
      </c>
      <c r="D23" s="61">
        <v>0.03</v>
      </c>
      <c r="E23" s="58">
        <f>D23/C23*100</f>
        <v>0.1724137931034483</v>
      </c>
      <c r="F23" s="61">
        <v>7.31</v>
      </c>
      <c r="G23" s="58">
        <f t="shared" si="2"/>
        <v>-7.279999999999999</v>
      </c>
      <c r="H23" s="67">
        <f t="shared" si="1"/>
        <v>0.4103967168262654</v>
      </c>
    </row>
    <row r="24" spans="1:8" ht="25.5">
      <c r="A24" s="59" t="s">
        <v>102</v>
      </c>
      <c r="B24" s="60">
        <v>10907</v>
      </c>
      <c r="C24" s="61">
        <v>0</v>
      </c>
      <c r="D24" s="61">
        <v>0</v>
      </c>
      <c r="E24" s="67" t="s">
        <v>141</v>
      </c>
      <c r="F24" s="61">
        <v>0</v>
      </c>
      <c r="G24" s="58">
        <v>0</v>
      </c>
      <c r="H24" s="67" t="s">
        <v>141</v>
      </c>
    </row>
    <row r="25" spans="1:8" ht="12.75">
      <c r="A25" s="68" t="s">
        <v>124</v>
      </c>
      <c r="B25" s="69"/>
      <c r="C25" s="70">
        <f>C26+C31+C33+C35+C39+C40</f>
        <v>29502.200000000004</v>
      </c>
      <c r="D25" s="70">
        <f>D26+D31+D33+D35+D39+D40</f>
        <v>12128.599999999999</v>
      </c>
      <c r="E25" s="70">
        <f t="shared" si="0"/>
        <v>41.11083241249804</v>
      </c>
      <c r="F25" s="70">
        <f>F26+F31+F33+F35+F39+F40</f>
        <v>9915.890000000001</v>
      </c>
      <c r="G25" s="71">
        <f>D25-F25</f>
        <v>2212.7099999999973</v>
      </c>
      <c r="H25" s="72">
        <f t="shared" si="1"/>
        <v>122.31478969613417</v>
      </c>
    </row>
    <row r="26" spans="1:8" ht="40.5">
      <c r="A26" s="55" t="s">
        <v>103</v>
      </c>
      <c r="B26" s="56">
        <v>11100</v>
      </c>
      <c r="C26" s="57">
        <f>C27+C30</f>
        <v>17727.7</v>
      </c>
      <c r="D26" s="57">
        <f>D27+D30</f>
        <v>5445.6</v>
      </c>
      <c r="E26" s="57">
        <f t="shared" si="0"/>
        <v>30.71802884750983</v>
      </c>
      <c r="F26" s="57">
        <f>F27+F30</f>
        <v>5609.72</v>
      </c>
      <c r="G26" s="58">
        <f t="shared" si="2"/>
        <v>2212.7099999999973</v>
      </c>
      <c r="H26" s="58">
        <f t="shared" si="1"/>
        <v>97.0743637828626</v>
      </c>
    </row>
    <row r="27" spans="1:8" ht="25.5">
      <c r="A27" s="59" t="s">
        <v>125</v>
      </c>
      <c r="B27" s="60">
        <v>11105</v>
      </c>
      <c r="C27" s="58">
        <f>C28+C29</f>
        <v>17724.7</v>
      </c>
      <c r="D27" s="58">
        <f>D28+D29</f>
        <v>5394.1</v>
      </c>
      <c r="E27" s="57">
        <f t="shared" si="0"/>
        <v>30.432673049473337</v>
      </c>
      <c r="F27" s="58">
        <f>F28+F29</f>
        <v>5563.7</v>
      </c>
      <c r="G27" s="58">
        <f t="shared" si="2"/>
        <v>-164.1199999999999</v>
      </c>
      <c r="H27" s="58">
        <f t="shared" si="1"/>
        <v>96.95166885346083</v>
      </c>
    </row>
    <row r="28" spans="1:8" ht="25.5">
      <c r="A28" s="73" t="s">
        <v>104</v>
      </c>
      <c r="B28" s="74">
        <v>11105</v>
      </c>
      <c r="C28" s="57">
        <v>13238.1</v>
      </c>
      <c r="D28" s="57">
        <v>4471.1</v>
      </c>
      <c r="E28" s="57">
        <f t="shared" si="0"/>
        <v>33.774484253782646</v>
      </c>
      <c r="F28" s="57">
        <v>4305.4</v>
      </c>
      <c r="G28" s="58">
        <f t="shared" si="2"/>
        <v>-169.59999999999945</v>
      </c>
      <c r="H28" s="58">
        <f t="shared" si="1"/>
        <v>103.84865517721933</v>
      </c>
    </row>
    <row r="29" spans="1:8" ht="12.75">
      <c r="A29" s="73" t="s">
        <v>105</v>
      </c>
      <c r="B29" s="74">
        <v>11105</v>
      </c>
      <c r="C29" s="57">
        <v>4486.6</v>
      </c>
      <c r="D29" s="57">
        <v>923</v>
      </c>
      <c r="E29" s="57">
        <f t="shared" si="0"/>
        <v>20.57237106049124</v>
      </c>
      <c r="F29" s="57">
        <v>1258.3</v>
      </c>
      <c r="G29" s="58">
        <f t="shared" si="2"/>
        <v>165.70000000000073</v>
      </c>
      <c r="H29" s="58">
        <f t="shared" si="1"/>
        <v>73.35293650162919</v>
      </c>
    </row>
    <row r="30" spans="1:8" ht="12.75">
      <c r="A30" s="59" t="s">
        <v>106</v>
      </c>
      <c r="B30" s="60">
        <v>11107</v>
      </c>
      <c r="C30" s="58">
        <v>3</v>
      </c>
      <c r="D30" s="58">
        <v>51.5</v>
      </c>
      <c r="E30" s="57">
        <f t="shared" si="0"/>
        <v>1716.6666666666667</v>
      </c>
      <c r="F30" s="58">
        <v>46.02</v>
      </c>
      <c r="G30" s="58">
        <f t="shared" si="2"/>
        <v>-335.29999999999995</v>
      </c>
      <c r="H30" s="58">
        <f t="shared" si="1"/>
        <v>111.90786614515427</v>
      </c>
    </row>
    <row r="31" spans="1:8" ht="27">
      <c r="A31" s="55" t="s">
        <v>107</v>
      </c>
      <c r="B31" s="56">
        <v>11200</v>
      </c>
      <c r="C31" s="57">
        <f>C32</f>
        <v>1758.6</v>
      </c>
      <c r="D31" s="57">
        <f>D32</f>
        <v>778.2</v>
      </c>
      <c r="E31" s="57">
        <f t="shared" si="0"/>
        <v>44.25110883657455</v>
      </c>
      <c r="F31" s="57">
        <f>F32</f>
        <v>663.23</v>
      </c>
      <c r="G31" s="58">
        <f t="shared" si="2"/>
        <v>5.479999999999997</v>
      </c>
      <c r="H31" s="58">
        <f t="shared" si="1"/>
        <v>117.33486120953516</v>
      </c>
    </row>
    <row r="32" spans="1:8" ht="25.5">
      <c r="A32" s="59" t="s">
        <v>108</v>
      </c>
      <c r="B32" s="60">
        <v>11201</v>
      </c>
      <c r="C32" s="61">
        <v>1758.6</v>
      </c>
      <c r="D32" s="61">
        <v>778.2</v>
      </c>
      <c r="E32" s="58">
        <f t="shared" si="0"/>
        <v>44.25110883657455</v>
      </c>
      <c r="F32" s="61">
        <v>663.23</v>
      </c>
      <c r="G32" s="58">
        <f t="shared" si="2"/>
        <v>114.97000000000003</v>
      </c>
      <c r="H32" s="58">
        <f t="shared" si="1"/>
        <v>117.33486120953516</v>
      </c>
    </row>
    <row r="33" spans="1:8" ht="27">
      <c r="A33" s="55" t="s">
        <v>109</v>
      </c>
      <c r="B33" s="75">
        <v>11300</v>
      </c>
      <c r="C33" s="58">
        <f>C34</f>
        <v>835.4</v>
      </c>
      <c r="D33" s="58">
        <f>D34</f>
        <v>180.7</v>
      </c>
      <c r="E33" s="58">
        <f>D33/C33*100</f>
        <v>21.63035671534594</v>
      </c>
      <c r="F33" s="58">
        <f>F34</f>
        <v>88.1</v>
      </c>
      <c r="G33" s="58">
        <f t="shared" si="2"/>
        <v>114.97000000000003</v>
      </c>
      <c r="H33" s="58">
        <f t="shared" si="1"/>
        <v>205.1078320090806</v>
      </c>
    </row>
    <row r="34" spans="1:8" ht="12.75">
      <c r="A34" s="59" t="s">
        <v>126</v>
      </c>
      <c r="B34" s="60">
        <v>11302</v>
      </c>
      <c r="C34" s="61">
        <v>835.4</v>
      </c>
      <c r="D34" s="61">
        <v>180.7</v>
      </c>
      <c r="E34" s="58">
        <f>D34/C34*100</f>
        <v>21.63035671534594</v>
      </c>
      <c r="F34" s="61">
        <v>88.1</v>
      </c>
      <c r="G34" s="58">
        <f t="shared" si="2"/>
        <v>92.6</v>
      </c>
      <c r="H34" s="58">
        <f t="shared" si="1"/>
        <v>205.1078320090806</v>
      </c>
    </row>
    <row r="35" spans="1:8" ht="27">
      <c r="A35" s="55" t="s">
        <v>110</v>
      </c>
      <c r="B35" s="56">
        <v>11400</v>
      </c>
      <c r="C35" s="57">
        <f>C36+C37+C38</f>
        <v>5629.1</v>
      </c>
      <c r="D35" s="57">
        <f>D36+D37+D38</f>
        <v>3196.5000000000005</v>
      </c>
      <c r="E35" s="57">
        <f t="shared" si="0"/>
        <v>56.785276509566366</v>
      </c>
      <c r="F35" s="57">
        <f>F36+F37+F38</f>
        <v>2103.44</v>
      </c>
      <c r="G35" s="58">
        <f t="shared" si="2"/>
        <v>92.6</v>
      </c>
      <c r="H35" s="58">
        <f t="shared" si="1"/>
        <v>151.96535199482756</v>
      </c>
    </row>
    <row r="36" spans="1:8" ht="25.5">
      <c r="A36" s="59" t="s">
        <v>111</v>
      </c>
      <c r="B36" s="60">
        <v>11402</v>
      </c>
      <c r="C36" s="61">
        <v>780.4</v>
      </c>
      <c r="D36" s="61">
        <v>127.9</v>
      </c>
      <c r="E36" s="58">
        <v>0</v>
      </c>
      <c r="F36" s="61">
        <v>189.64</v>
      </c>
      <c r="G36" s="58">
        <f t="shared" si="2"/>
        <v>1093.0600000000004</v>
      </c>
      <c r="H36" s="58">
        <f t="shared" si="1"/>
        <v>67.44357730436617</v>
      </c>
    </row>
    <row r="37" spans="1:8" ht="38.25">
      <c r="A37" s="64" t="s">
        <v>127</v>
      </c>
      <c r="B37" s="60">
        <v>11406</v>
      </c>
      <c r="C37" s="61">
        <v>2627.5</v>
      </c>
      <c r="D37" s="61">
        <v>2648.3</v>
      </c>
      <c r="E37" s="58">
        <v>0</v>
      </c>
      <c r="F37" s="61">
        <v>1913.8</v>
      </c>
      <c r="G37" s="58">
        <f t="shared" si="2"/>
        <v>-61.73999999999998</v>
      </c>
      <c r="H37" s="58">
        <f t="shared" si="1"/>
        <v>138.37914097606856</v>
      </c>
    </row>
    <row r="38" spans="1:8" ht="38.25">
      <c r="A38" s="64" t="s">
        <v>128</v>
      </c>
      <c r="B38" s="60">
        <v>11406</v>
      </c>
      <c r="C38" s="61">
        <v>2221.2</v>
      </c>
      <c r="D38" s="61">
        <v>420.3</v>
      </c>
      <c r="E38" s="58">
        <f>D38/C38*100</f>
        <v>18.922204213938414</v>
      </c>
      <c r="F38" s="58">
        <v>0</v>
      </c>
      <c r="G38" s="58">
        <f t="shared" si="2"/>
        <v>734.5000000000002</v>
      </c>
      <c r="H38" s="67" t="s">
        <v>141</v>
      </c>
    </row>
    <row r="39" spans="1:8" ht="18.75" customHeight="1">
      <c r="A39" s="55" t="s">
        <v>112</v>
      </c>
      <c r="B39" s="56">
        <v>11600</v>
      </c>
      <c r="C39" s="61">
        <v>3551.4</v>
      </c>
      <c r="D39" s="61">
        <v>2421.8</v>
      </c>
      <c r="E39" s="57">
        <f t="shared" si="0"/>
        <v>68.19282536464493</v>
      </c>
      <c r="F39" s="61">
        <v>1424.3</v>
      </c>
      <c r="G39" s="58">
        <f t="shared" si="2"/>
        <v>420.3</v>
      </c>
      <c r="H39" s="58">
        <f t="shared" si="1"/>
        <v>170.03440286456507</v>
      </c>
    </row>
    <row r="40" spans="1:8" ht="27">
      <c r="A40" s="55" t="s">
        <v>113</v>
      </c>
      <c r="B40" s="56">
        <v>11700</v>
      </c>
      <c r="C40" s="61">
        <v>0</v>
      </c>
      <c r="D40" s="61">
        <v>105.8</v>
      </c>
      <c r="E40" s="58">
        <v>0</v>
      </c>
      <c r="F40" s="61">
        <v>27.1</v>
      </c>
      <c r="G40" s="58">
        <f t="shared" si="2"/>
        <v>997.5000000000002</v>
      </c>
      <c r="H40" s="58">
        <f t="shared" si="1"/>
        <v>390.40590405904055</v>
      </c>
    </row>
    <row r="41" spans="1:8" ht="12.75">
      <c r="A41" s="76" t="s">
        <v>114</v>
      </c>
      <c r="B41" s="77">
        <v>20000</v>
      </c>
      <c r="C41" s="78">
        <f>C42+C47+C48+C46</f>
        <v>422957.6</v>
      </c>
      <c r="D41" s="78">
        <f>D42+D47+D48+D46</f>
        <v>88223.3</v>
      </c>
      <c r="E41" s="78">
        <f t="shared" si="0"/>
        <v>20.85866290143504</v>
      </c>
      <c r="F41" s="78">
        <f>F42+F47+F48+F46</f>
        <v>101093.8</v>
      </c>
      <c r="G41" s="78">
        <f>D41-F41</f>
        <v>-12870.5</v>
      </c>
      <c r="H41" s="79">
        <f t="shared" si="1"/>
        <v>87.26875436475827</v>
      </c>
    </row>
    <row r="42" spans="1:8" ht="25.5">
      <c r="A42" s="59" t="s">
        <v>115</v>
      </c>
      <c r="B42" s="74">
        <v>20200</v>
      </c>
      <c r="C42" s="80">
        <f>C43+C44+C45</f>
        <v>422957.6</v>
      </c>
      <c r="D42" s="80">
        <f>D43+D44+D45</f>
        <v>89305.70000000001</v>
      </c>
      <c r="E42" s="57">
        <f t="shared" si="0"/>
        <v>21.114575077974724</v>
      </c>
      <c r="F42" s="80">
        <f>F43+F44+F45</f>
        <v>101140.40000000001</v>
      </c>
      <c r="G42" s="57">
        <f t="shared" si="2"/>
        <v>-12870.5</v>
      </c>
      <c r="H42" s="58">
        <f t="shared" si="1"/>
        <v>88.2987411558586</v>
      </c>
    </row>
    <row r="43" spans="1:8" ht="12.75">
      <c r="A43" s="59" t="s">
        <v>146</v>
      </c>
      <c r="B43" s="60">
        <v>20210</v>
      </c>
      <c r="C43" s="61">
        <v>55041</v>
      </c>
      <c r="D43" s="61">
        <v>13760.4</v>
      </c>
      <c r="E43" s="58">
        <f t="shared" si="0"/>
        <v>25.000272524118383</v>
      </c>
      <c r="F43" s="61">
        <v>10011.3</v>
      </c>
      <c r="G43" s="58">
        <f t="shared" si="2"/>
        <v>-11834.699999999997</v>
      </c>
      <c r="H43" s="58">
        <f t="shared" si="1"/>
        <v>137.4486829882233</v>
      </c>
    </row>
    <row r="44" spans="1:8" ht="12.75">
      <c r="A44" s="59" t="s">
        <v>147</v>
      </c>
      <c r="B44" s="60">
        <v>20220</v>
      </c>
      <c r="C44" s="61">
        <v>38712.9</v>
      </c>
      <c r="D44" s="61">
        <v>6546</v>
      </c>
      <c r="E44" s="58">
        <f t="shared" si="0"/>
        <v>16.90909231806452</v>
      </c>
      <c r="F44" s="61">
        <v>7625.5</v>
      </c>
      <c r="G44" s="58">
        <f t="shared" si="2"/>
        <v>3749.1000000000004</v>
      </c>
      <c r="H44" s="58">
        <f t="shared" si="1"/>
        <v>85.84355124254147</v>
      </c>
    </row>
    <row r="45" spans="1:8" ht="12.75">
      <c r="A45" s="59" t="s">
        <v>148</v>
      </c>
      <c r="B45" s="60">
        <v>20230</v>
      </c>
      <c r="C45" s="61">
        <v>329203.7</v>
      </c>
      <c r="D45" s="61">
        <v>68999.3</v>
      </c>
      <c r="E45" s="58">
        <f t="shared" si="0"/>
        <v>20.95945458693204</v>
      </c>
      <c r="F45" s="61">
        <v>83503.6</v>
      </c>
      <c r="G45" s="58">
        <f t="shared" si="2"/>
        <v>-1079.5</v>
      </c>
      <c r="H45" s="58">
        <f t="shared" si="1"/>
        <v>82.63032971033584</v>
      </c>
    </row>
    <row r="46" spans="1:8" ht="25.5">
      <c r="A46" s="59" t="s">
        <v>149</v>
      </c>
      <c r="B46" s="60">
        <v>21800</v>
      </c>
      <c r="C46" s="61">
        <v>0</v>
      </c>
      <c r="D46" s="61">
        <v>214.2</v>
      </c>
      <c r="E46" s="67" t="s">
        <v>141</v>
      </c>
      <c r="F46" s="61">
        <v>0</v>
      </c>
      <c r="G46" s="58">
        <f t="shared" si="2"/>
        <v>-14504.300000000003</v>
      </c>
      <c r="H46" s="67" t="s">
        <v>141</v>
      </c>
    </row>
    <row r="47" spans="1:8" ht="25.5">
      <c r="A47" s="59" t="s">
        <v>150</v>
      </c>
      <c r="B47" s="60">
        <v>21900</v>
      </c>
      <c r="C47" s="58">
        <v>0</v>
      </c>
      <c r="D47" s="58">
        <v>-1296.6</v>
      </c>
      <c r="E47" s="67" t="s">
        <v>141</v>
      </c>
      <c r="F47" s="58">
        <v>-46.6</v>
      </c>
      <c r="G47" s="58">
        <f>D47-F47</f>
        <v>-1250</v>
      </c>
      <c r="H47" s="58">
        <f t="shared" si="1"/>
        <v>2782.4034334763946</v>
      </c>
    </row>
    <row r="48" spans="1:8" ht="12.75">
      <c r="A48" s="59" t="s">
        <v>151</v>
      </c>
      <c r="B48" s="60">
        <v>20700</v>
      </c>
      <c r="C48" s="58">
        <v>0</v>
      </c>
      <c r="D48" s="58">
        <v>0</v>
      </c>
      <c r="E48" s="67" t="s">
        <v>141</v>
      </c>
      <c r="F48" s="58">
        <v>0</v>
      </c>
      <c r="G48" s="57">
        <f>D48-F48</f>
        <v>0</v>
      </c>
      <c r="H48" s="67" t="s">
        <v>141</v>
      </c>
    </row>
    <row r="49" spans="1:8" ht="14.25">
      <c r="A49" s="81" t="s">
        <v>116</v>
      </c>
      <c r="B49" s="82">
        <v>85000</v>
      </c>
      <c r="C49" s="83">
        <f>C3+C41</f>
        <v>870272.5</v>
      </c>
      <c r="D49" s="83">
        <f>D3+D41</f>
        <v>237706.63</v>
      </c>
      <c r="E49" s="83">
        <f t="shared" si="0"/>
        <v>27.314045887925907</v>
      </c>
      <c r="F49" s="83">
        <f>F3+F41</f>
        <v>239402.98000000004</v>
      </c>
      <c r="G49" s="83">
        <f>G3+G41</f>
        <v>-1696.3999999999996</v>
      </c>
      <c r="H49" s="84">
        <f t="shared" si="1"/>
        <v>99.29142486029204</v>
      </c>
    </row>
    <row r="50" spans="1:8" ht="12.75">
      <c r="A50" s="19" t="s">
        <v>2</v>
      </c>
      <c r="B50" s="20"/>
      <c r="C50" s="21"/>
      <c r="D50" s="21"/>
      <c r="E50" s="21"/>
      <c r="F50" s="21"/>
      <c r="G50" s="41"/>
      <c r="H50" s="21"/>
    </row>
    <row r="51" spans="1:8" ht="12.75">
      <c r="A51" s="22" t="s">
        <v>3</v>
      </c>
      <c r="B51" s="23" t="s">
        <v>4</v>
      </c>
      <c r="C51" s="24">
        <f>SUM(C52:C58)</f>
        <v>110284.1</v>
      </c>
      <c r="D51" s="24">
        <f>SUM(D52:D58)</f>
        <v>22740.100000000002</v>
      </c>
      <c r="E51" s="24">
        <f aca="true" t="shared" si="3" ref="E51:E64">D51/C51*100</f>
        <v>20.61956347288503</v>
      </c>
      <c r="F51" s="24">
        <f>SUM(F52:F58)</f>
        <v>19930.1</v>
      </c>
      <c r="G51" s="24">
        <f>SUM(G52:G58)</f>
        <v>2810.000000000001</v>
      </c>
      <c r="H51" s="24">
        <f>D51/F51*100</f>
        <v>114.09927697302074</v>
      </c>
    </row>
    <row r="52" spans="1:8" ht="38.25">
      <c r="A52" s="39" t="s">
        <v>81</v>
      </c>
      <c r="B52" s="37" t="s">
        <v>77</v>
      </c>
      <c r="C52" s="38">
        <v>9023.9</v>
      </c>
      <c r="D52" s="38">
        <v>1567.9</v>
      </c>
      <c r="E52" s="38">
        <f>D52/C52*100</f>
        <v>17.3749709105819</v>
      </c>
      <c r="F52" s="38">
        <v>1701.9</v>
      </c>
      <c r="G52" s="38">
        <f aca="true" t="shared" si="4" ref="G52:G58">SUM(D52-F52)</f>
        <v>-134</v>
      </c>
      <c r="H52" s="47">
        <f aca="true" t="shared" si="5" ref="H52:H98">D52/F52*100</f>
        <v>92.12644691227452</v>
      </c>
    </row>
    <row r="53" spans="1:8" ht="51">
      <c r="A53" s="5" t="s">
        <v>5</v>
      </c>
      <c r="B53" s="12" t="s">
        <v>6</v>
      </c>
      <c r="C53" s="1">
        <v>8155.3</v>
      </c>
      <c r="D53" s="1">
        <v>1820.6</v>
      </c>
      <c r="E53" s="1">
        <f t="shared" si="3"/>
        <v>22.324132772552815</v>
      </c>
      <c r="F53" s="1">
        <v>1607.3</v>
      </c>
      <c r="G53" s="1">
        <f t="shared" si="4"/>
        <v>213.29999999999995</v>
      </c>
      <c r="H53" s="47">
        <f t="shared" si="5"/>
        <v>113.2707024202078</v>
      </c>
    </row>
    <row r="54" spans="1:8" ht="51">
      <c r="A54" s="5" t="s">
        <v>7</v>
      </c>
      <c r="B54" s="12" t="s">
        <v>8</v>
      </c>
      <c r="C54" s="1">
        <v>54926.3</v>
      </c>
      <c r="D54" s="1">
        <v>12208.6</v>
      </c>
      <c r="E54" s="1">
        <f>D54/C54*100</f>
        <v>22.227239045775885</v>
      </c>
      <c r="F54" s="1">
        <v>10999.4</v>
      </c>
      <c r="G54" s="1">
        <f t="shared" si="4"/>
        <v>1209.2000000000007</v>
      </c>
      <c r="H54" s="47">
        <f t="shared" si="5"/>
        <v>110.99332690874049</v>
      </c>
    </row>
    <row r="55" spans="1:8" ht="12.75">
      <c r="A55" s="5" t="s">
        <v>136</v>
      </c>
      <c r="B55" s="12" t="s">
        <v>135</v>
      </c>
      <c r="C55" s="1">
        <v>41.8</v>
      </c>
      <c r="D55" s="1">
        <v>0</v>
      </c>
      <c r="E55" s="1">
        <f>D55/C55*100</f>
        <v>0</v>
      </c>
      <c r="F55" s="1">
        <v>0</v>
      </c>
      <c r="G55" s="1">
        <v>0</v>
      </c>
      <c r="H55" s="47" t="s">
        <v>141</v>
      </c>
    </row>
    <row r="56" spans="1:8" ht="38.25">
      <c r="A56" s="5" t="s">
        <v>9</v>
      </c>
      <c r="B56" s="12" t="s">
        <v>10</v>
      </c>
      <c r="C56" s="1">
        <v>10591.2</v>
      </c>
      <c r="D56" s="1">
        <v>2635.3</v>
      </c>
      <c r="E56" s="1">
        <f t="shared" si="3"/>
        <v>24.881977490747033</v>
      </c>
      <c r="F56" s="1">
        <v>2395.8</v>
      </c>
      <c r="G56" s="1">
        <f t="shared" si="4"/>
        <v>239.5</v>
      </c>
      <c r="H56" s="47">
        <f t="shared" si="5"/>
        <v>109.9966608231071</v>
      </c>
    </row>
    <row r="57" spans="1:8" ht="12.75">
      <c r="A57" s="5" t="s">
        <v>11</v>
      </c>
      <c r="B57" s="13" t="s">
        <v>51</v>
      </c>
      <c r="C57" s="1">
        <v>4799</v>
      </c>
      <c r="D57" s="1">
        <v>0</v>
      </c>
      <c r="E57" s="1">
        <f t="shared" si="3"/>
        <v>0</v>
      </c>
      <c r="F57" s="1">
        <v>0</v>
      </c>
      <c r="G57" s="1">
        <f t="shared" si="4"/>
        <v>0</v>
      </c>
      <c r="H57" s="47" t="s">
        <v>141</v>
      </c>
    </row>
    <row r="58" spans="1:8" ht="12.75">
      <c r="A58" s="5" t="s">
        <v>12</v>
      </c>
      <c r="B58" s="13" t="s">
        <v>54</v>
      </c>
      <c r="C58" s="1">
        <v>22746.6</v>
      </c>
      <c r="D58" s="1">
        <v>4507.7</v>
      </c>
      <c r="E58" s="1">
        <f t="shared" si="3"/>
        <v>19.81702759972919</v>
      </c>
      <c r="F58" s="1">
        <v>3225.7</v>
      </c>
      <c r="G58" s="1">
        <f t="shared" si="4"/>
        <v>1282</v>
      </c>
      <c r="H58" s="47">
        <f t="shared" si="5"/>
        <v>139.74331152928048</v>
      </c>
    </row>
    <row r="59" spans="1:8" ht="12.75">
      <c r="A59" s="22" t="s">
        <v>75</v>
      </c>
      <c r="B59" s="34" t="s">
        <v>72</v>
      </c>
      <c r="C59" s="24">
        <f>SUM(C60:C61)</f>
        <v>1341.7</v>
      </c>
      <c r="D59" s="24">
        <f>SUM(D60:D61)</f>
        <v>182.4</v>
      </c>
      <c r="E59" s="24">
        <f>SUM(D59/C59*100)</f>
        <v>13.594693299545352</v>
      </c>
      <c r="F59" s="24">
        <f>SUM(F60:F61)</f>
        <v>199.7</v>
      </c>
      <c r="G59" s="24">
        <f>SUM(G60:G61)</f>
        <v>-17.299999999999983</v>
      </c>
      <c r="H59" s="24">
        <f t="shared" si="5"/>
        <v>91.33700550826241</v>
      </c>
    </row>
    <row r="60" spans="1:8" ht="12.75">
      <c r="A60" s="39" t="s">
        <v>82</v>
      </c>
      <c r="B60" s="40" t="s">
        <v>78</v>
      </c>
      <c r="C60" s="38">
        <v>1291.7</v>
      </c>
      <c r="D60" s="38">
        <v>182.4</v>
      </c>
      <c r="E60" s="38">
        <f>D60/C60*100</f>
        <v>14.120925911589378</v>
      </c>
      <c r="F60" s="38">
        <v>199.7</v>
      </c>
      <c r="G60" s="38">
        <f>SUM(D60-F60)</f>
        <v>-17.299999999999983</v>
      </c>
      <c r="H60" s="47">
        <f t="shared" si="5"/>
        <v>91.33700550826241</v>
      </c>
    </row>
    <row r="61" spans="1:8" ht="12.75">
      <c r="A61" s="5" t="s">
        <v>74</v>
      </c>
      <c r="B61" s="33" t="s">
        <v>73</v>
      </c>
      <c r="C61" s="1">
        <v>50</v>
      </c>
      <c r="D61" s="1">
        <v>0</v>
      </c>
      <c r="E61" s="1">
        <f>SUM(D61/C61*100)</f>
        <v>0</v>
      </c>
      <c r="F61" s="1">
        <v>0</v>
      </c>
      <c r="G61" s="1">
        <f>SUM(D61-F61)</f>
        <v>0</v>
      </c>
      <c r="H61" s="47" t="s">
        <v>141</v>
      </c>
    </row>
    <row r="62" spans="1:8" ht="25.5">
      <c r="A62" s="22" t="s">
        <v>13</v>
      </c>
      <c r="B62" s="23" t="s">
        <v>14</v>
      </c>
      <c r="C62" s="24">
        <f>SUM(C63:C63)</f>
        <v>2785</v>
      </c>
      <c r="D62" s="24">
        <f>SUM(D63:D63)</f>
        <v>0</v>
      </c>
      <c r="E62" s="24">
        <f t="shared" si="3"/>
        <v>0</v>
      </c>
      <c r="F62" s="24">
        <f>SUM(F63:F63)</f>
        <v>0</v>
      </c>
      <c r="G62" s="24">
        <f>SUM(G63:G63)</f>
        <v>0</v>
      </c>
      <c r="H62" s="24" t="s">
        <v>141</v>
      </c>
    </row>
    <row r="63" spans="1:8" ht="38.25">
      <c r="A63" s="5" t="s">
        <v>55</v>
      </c>
      <c r="B63" s="13" t="s">
        <v>15</v>
      </c>
      <c r="C63" s="1">
        <v>2785</v>
      </c>
      <c r="D63" s="1">
        <v>0</v>
      </c>
      <c r="E63" s="1">
        <f t="shared" si="3"/>
        <v>0</v>
      </c>
      <c r="F63" s="1">
        <v>0</v>
      </c>
      <c r="G63" s="1">
        <f>SUM(D63-F63)</f>
        <v>0</v>
      </c>
      <c r="H63" s="47" t="s">
        <v>141</v>
      </c>
    </row>
    <row r="64" spans="1:8" ht="12.75">
      <c r="A64" s="22" t="s">
        <v>16</v>
      </c>
      <c r="B64" s="23" t="s">
        <v>17</v>
      </c>
      <c r="C64" s="24">
        <f>SUM(C65:C68)</f>
        <v>51379.799999999996</v>
      </c>
      <c r="D64" s="24">
        <f>SUM(D65:D68)</f>
        <v>7077</v>
      </c>
      <c r="E64" s="24">
        <f t="shared" si="3"/>
        <v>13.773895577639465</v>
      </c>
      <c r="F64" s="24">
        <f>SUM(F65:F68)</f>
        <v>5236</v>
      </c>
      <c r="G64" s="24">
        <f>SUM(G65:G68)</f>
        <v>1840.9999999999998</v>
      </c>
      <c r="H64" s="24">
        <f t="shared" si="5"/>
        <v>135.16042780748663</v>
      </c>
    </row>
    <row r="65" spans="1:8" ht="12.75">
      <c r="A65" s="45" t="s">
        <v>129</v>
      </c>
      <c r="B65" s="42" t="s">
        <v>119</v>
      </c>
      <c r="C65" s="43">
        <v>200</v>
      </c>
      <c r="D65" s="43">
        <v>0</v>
      </c>
      <c r="E65" s="1">
        <f>D65/C65*100</f>
        <v>0</v>
      </c>
      <c r="F65" s="43">
        <v>0</v>
      </c>
      <c r="G65" s="1">
        <f>SUM(D65-F65)</f>
        <v>0</v>
      </c>
      <c r="H65" s="47" t="s">
        <v>141</v>
      </c>
    </row>
    <row r="66" spans="1:8" ht="12.75">
      <c r="A66" s="5" t="s">
        <v>18</v>
      </c>
      <c r="B66" s="12" t="s">
        <v>19</v>
      </c>
      <c r="C66" s="1">
        <v>5200</v>
      </c>
      <c r="D66" s="1">
        <v>1298</v>
      </c>
      <c r="E66" s="1">
        <f>D66/C66*100</f>
        <v>24.961538461538463</v>
      </c>
      <c r="F66" s="1">
        <v>1109.5</v>
      </c>
      <c r="G66" s="1">
        <f>SUM(D66-F66)</f>
        <v>188.5</v>
      </c>
      <c r="H66" s="47">
        <f t="shared" si="5"/>
        <v>116.98963497070753</v>
      </c>
    </row>
    <row r="67" spans="1:8" ht="12.75">
      <c r="A67" s="5" t="s">
        <v>117</v>
      </c>
      <c r="B67" s="13" t="s">
        <v>53</v>
      </c>
      <c r="C67" s="1">
        <v>42809.6</v>
      </c>
      <c r="D67" s="1">
        <v>5568</v>
      </c>
      <c r="E67" s="1">
        <f aca="true" t="shared" si="6" ref="E67:E98">D67/C67*100</f>
        <v>13.006428464643443</v>
      </c>
      <c r="F67" s="1">
        <v>3796.8</v>
      </c>
      <c r="G67" s="1">
        <f>SUM(D67-F67)</f>
        <v>1771.1999999999998</v>
      </c>
      <c r="H67" s="47">
        <f t="shared" si="5"/>
        <v>146.64981036662454</v>
      </c>
    </row>
    <row r="68" spans="1:8" ht="12.75">
      <c r="A68" s="5" t="s">
        <v>20</v>
      </c>
      <c r="B68" s="12" t="s">
        <v>21</v>
      </c>
      <c r="C68" s="1">
        <v>3170.2</v>
      </c>
      <c r="D68" s="1">
        <v>211</v>
      </c>
      <c r="E68" s="1">
        <f t="shared" si="6"/>
        <v>6.6557314995899315</v>
      </c>
      <c r="F68" s="1">
        <v>329.7</v>
      </c>
      <c r="G68" s="1">
        <f>SUM(D68-F68)</f>
        <v>-118.69999999999999</v>
      </c>
      <c r="H68" s="47">
        <f t="shared" si="5"/>
        <v>63.997573551713685</v>
      </c>
    </row>
    <row r="69" spans="1:8" ht="12.75">
      <c r="A69" s="22" t="s">
        <v>22</v>
      </c>
      <c r="B69" s="23" t="s">
        <v>23</v>
      </c>
      <c r="C69" s="24">
        <f>SUM(C70:C73)</f>
        <v>182060.3</v>
      </c>
      <c r="D69" s="24">
        <f>SUM(D70:D73)</f>
        <v>16849.8</v>
      </c>
      <c r="E69" s="24">
        <f>D69/C69*100</f>
        <v>9.255065492037529</v>
      </c>
      <c r="F69" s="24">
        <f>SUM(F70:F73)</f>
        <v>41161.700000000004</v>
      </c>
      <c r="G69" s="24">
        <f>SUM(G70:G73)</f>
        <v>-24311.9</v>
      </c>
      <c r="H69" s="24">
        <f t="shared" si="5"/>
        <v>40.93562705136085</v>
      </c>
    </row>
    <row r="70" spans="1:8" ht="12.75">
      <c r="A70" s="5" t="s">
        <v>65</v>
      </c>
      <c r="B70" s="18" t="s">
        <v>64</v>
      </c>
      <c r="C70" s="1">
        <v>7737.7</v>
      </c>
      <c r="D70" s="1">
        <v>732.4</v>
      </c>
      <c r="E70" s="1">
        <f t="shared" si="6"/>
        <v>9.465344999159957</v>
      </c>
      <c r="F70" s="1">
        <v>1358</v>
      </c>
      <c r="G70" s="1">
        <f>SUM(D70-F70)</f>
        <v>-625.6</v>
      </c>
      <c r="H70" s="47">
        <f t="shared" si="5"/>
        <v>53.93225331369661</v>
      </c>
    </row>
    <row r="71" spans="1:8" ht="12.75">
      <c r="A71" s="5" t="s">
        <v>24</v>
      </c>
      <c r="B71" s="12" t="s">
        <v>25</v>
      </c>
      <c r="C71" s="1">
        <v>82916.2</v>
      </c>
      <c r="D71" s="1">
        <v>2093.6</v>
      </c>
      <c r="E71" s="1">
        <f t="shared" si="6"/>
        <v>2.5249589344422443</v>
      </c>
      <c r="F71" s="1">
        <v>27186</v>
      </c>
      <c r="G71" s="1">
        <f>SUM(D71-F71)</f>
        <v>-25092.4</v>
      </c>
      <c r="H71" s="47">
        <f t="shared" si="5"/>
        <v>7.7010225851541225</v>
      </c>
    </row>
    <row r="72" spans="1:8" ht="12.75">
      <c r="A72" s="5" t="s">
        <v>83</v>
      </c>
      <c r="B72" s="18" t="s">
        <v>79</v>
      </c>
      <c r="C72" s="1">
        <v>82198.7</v>
      </c>
      <c r="D72" s="1">
        <v>11800.9</v>
      </c>
      <c r="E72" s="1">
        <f t="shared" si="6"/>
        <v>14.356553084172862</v>
      </c>
      <c r="F72" s="1">
        <v>10596.9</v>
      </c>
      <c r="G72" s="1">
        <f>SUM(D72-F72)</f>
        <v>1204</v>
      </c>
      <c r="H72" s="47">
        <f t="shared" si="5"/>
        <v>111.36181336051109</v>
      </c>
    </row>
    <row r="73" spans="1:8" ht="25.5">
      <c r="A73" s="5" t="s">
        <v>76</v>
      </c>
      <c r="B73" s="18" t="s">
        <v>67</v>
      </c>
      <c r="C73" s="1">
        <v>9207.7</v>
      </c>
      <c r="D73" s="1">
        <v>2222.9</v>
      </c>
      <c r="E73" s="1">
        <f t="shared" si="6"/>
        <v>24.141750925855533</v>
      </c>
      <c r="F73" s="1">
        <v>2020.8</v>
      </c>
      <c r="G73" s="1">
        <f>SUM(D73-F73)</f>
        <v>202.10000000000014</v>
      </c>
      <c r="H73" s="47">
        <f t="shared" si="5"/>
        <v>110.00098970704673</v>
      </c>
    </row>
    <row r="74" spans="1:8" ht="12.75">
      <c r="A74" s="22" t="s">
        <v>68</v>
      </c>
      <c r="B74" s="32" t="s">
        <v>69</v>
      </c>
      <c r="C74" s="24">
        <f>SUM(C75:C75)</f>
        <v>453.5</v>
      </c>
      <c r="D74" s="24">
        <f>SUM(D75:D75)</f>
        <v>62</v>
      </c>
      <c r="E74" s="24">
        <f>D74/C74*100</f>
        <v>13.671444321940463</v>
      </c>
      <c r="F74" s="24">
        <f>SUM(F75:F75)</f>
        <v>116.3</v>
      </c>
      <c r="G74" s="24">
        <f>SUM(G75:G75)</f>
        <v>-54.3</v>
      </c>
      <c r="H74" s="24">
        <f t="shared" si="5"/>
        <v>53.310404127257094</v>
      </c>
    </row>
    <row r="75" spans="1:8" ht="12.75">
      <c r="A75" s="5" t="s">
        <v>71</v>
      </c>
      <c r="B75" s="18" t="s">
        <v>70</v>
      </c>
      <c r="C75" s="1">
        <v>453.5</v>
      </c>
      <c r="D75" s="1">
        <v>62</v>
      </c>
      <c r="E75" s="1">
        <f>D75/C75*100</f>
        <v>13.671444321940463</v>
      </c>
      <c r="F75" s="1">
        <v>116.3</v>
      </c>
      <c r="G75" s="1">
        <f>SUM(D75-F75)</f>
        <v>-54.3</v>
      </c>
      <c r="H75" s="47">
        <f t="shared" si="5"/>
        <v>53.310404127257094</v>
      </c>
    </row>
    <row r="76" spans="1:8" ht="12.75">
      <c r="A76" s="22" t="s">
        <v>26</v>
      </c>
      <c r="B76" s="23" t="s">
        <v>27</v>
      </c>
      <c r="C76" s="24">
        <f>SUM(C77:C81)</f>
        <v>496185.1</v>
      </c>
      <c r="D76" s="44">
        <f>SUM(D77:D81)</f>
        <v>107304.7</v>
      </c>
      <c r="E76" s="24">
        <f t="shared" si="6"/>
        <v>21.625941609290567</v>
      </c>
      <c r="F76" s="44">
        <f>SUM(F77:F81)</f>
        <v>103890.6</v>
      </c>
      <c r="G76" s="24">
        <f>SUM(G77:G81)</f>
        <v>3414.1000000000017</v>
      </c>
      <c r="H76" s="24">
        <f t="shared" si="5"/>
        <v>103.28624533884683</v>
      </c>
    </row>
    <row r="77" spans="1:8" ht="12.75">
      <c r="A77" s="5" t="s">
        <v>28</v>
      </c>
      <c r="B77" s="12" t="s">
        <v>29</v>
      </c>
      <c r="C77" s="17">
        <v>134468</v>
      </c>
      <c r="D77" s="17">
        <v>28440.3</v>
      </c>
      <c r="E77" s="1">
        <f t="shared" si="6"/>
        <v>21.150236487491448</v>
      </c>
      <c r="F77" s="17">
        <v>24696.7</v>
      </c>
      <c r="G77" s="1">
        <f>SUM(D77-F77)</f>
        <v>3743.5999999999985</v>
      </c>
      <c r="H77" s="47">
        <f t="shared" si="5"/>
        <v>115.15830050168645</v>
      </c>
    </row>
    <row r="78" spans="1:8" ht="12.75">
      <c r="A78" s="5" t="s">
        <v>30</v>
      </c>
      <c r="B78" s="12" t="s">
        <v>31</v>
      </c>
      <c r="C78" s="17">
        <v>286966.1</v>
      </c>
      <c r="D78" s="17">
        <v>59683.5</v>
      </c>
      <c r="E78" s="1">
        <f t="shared" si="6"/>
        <v>20.798101239135914</v>
      </c>
      <c r="F78" s="17">
        <v>59333.6</v>
      </c>
      <c r="G78" s="1">
        <f>SUM(D78-F78)</f>
        <v>349.90000000000146</v>
      </c>
      <c r="H78" s="47">
        <f t="shared" si="5"/>
        <v>100.58971645071257</v>
      </c>
    </row>
    <row r="79" spans="1:8" ht="12.75">
      <c r="A79" s="5" t="s">
        <v>122</v>
      </c>
      <c r="B79" s="18" t="s">
        <v>120</v>
      </c>
      <c r="C79" s="17">
        <v>60734.8</v>
      </c>
      <c r="D79" s="17">
        <v>15965.2</v>
      </c>
      <c r="E79" s="1">
        <f>D79/C79*100</f>
        <v>26.286741703273908</v>
      </c>
      <c r="F79" s="17">
        <v>15017.8</v>
      </c>
      <c r="G79" s="1">
        <f>SUM(D79-F79)</f>
        <v>947.4000000000015</v>
      </c>
      <c r="H79" s="47">
        <f t="shared" si="5"/>
        <v>106.30851389684241</v>
      </c>
    </row>
    <row r="80" spans="1:8" ht="12.75">
      <c r="A80" s="5" t="s">
        <v>118</v>
      </c>
      <c r="B80" s="12" t="s">
        <v>32</v>
      </c>
      <c r="C80" s="17">
        <v>443</v>
      </c>
      <c r="D80" s="17">
        <v>33.8</v>
      </c>
      <c r="E80" s="1">
        <f t="shared" si="6"/>
        <v>7.629796839729119</v>
      </c>
      <c r="F80" s="17">
        <v>36.3</v>
      </c>
      <c r="G80" s="1">
        <f>SUM(D80-F80)</f>
        <v>-2.5</v>
      </c>
      <c r="H80" s="47">
        <f t="shared" si="5"/>
        <v>93.1129476584022</v>
      </c>
    </row>
    <row r="81" spans="1:8" ht="12.75">
      <c r="A81" s="5" t="s">
        <v>33</v>
      </c>
      <c r="B81" s="13" t="s">
        <v>34</v>
      </c>
      <c r="C81" s="17">
        <v>13573.2</v>
      </c>
      <c r="D81" s="17">
        <v>3181.9</v>
      </c>
      <c r="E81" s="1">
        <f t="shared" si="6"/>
        <v>23.44251908171986</v>
      </c>
      <c r="F81" s="17">
        <v>4806.2</v>
      </c>
      <c r="G81" s="1">
        <f>SUM(D81-F81)</f>
        <v>-1624.2999999999997</v>
      </c>
      <c r="H81" s="47">
        <f t="shared" si="5"/>
        <v>66.20406974324831</v>
      </c>
    </row>
    <row r="82" spans="1:8" ht="12.75">
      <c r="A82" s="22" t="s">
        <v>56</v>
      </c>
      <c r="B82" s="23" t="s">
        <v>35</v>
      </c>
      <c r="C82" s="24">
        <f>SUM(C83:C84)</f>
        <v>58114</v>
      </c>
      <c r="D82" s="24">
        <f>SUM(D83:D84)</f>
        <v>15587.2</v>
      </c>
      <c r="E82" s="24">
        <f t="shared" si="6"/>
        <v>26.821764118800978</v>
      </c>
      <c r="F82" s="24">
        <f>SUM(F83:F84)</f>
        <v>13620.6</v>
      </c>
      <c r="G82" s="24">
        <f>SUM(G83:G84)</f>
        <v>1966.5999999999995</v>
      </c>
      <c r="H82" s="24">
        <f t="shared" si="5"/>
        <v>114.43842415165264</v>
      </c>
    </row>
    <row r="83" spans="1:8" ht="12.75">
      <c r="A83" s="5" t="s">
        <v>36</v>
      </c>
      <c r="B83" s="12" t="s">
        <v>37</v>
      </c>
      <c r="C83" s="1">
        <v>43947.4</v>
      </c>
      <c r="D83" s="1">
        <v>12664.6</v>
      </c>
      <c r="E83" s="1">
        <f t="shared" si="6"/>
        <v>28.817631987330312</v>
      </c>
      <c r="F83" s="1">
        <v>10970.2</v>
      </c>
      <c r="G83" s="1">
        <f>SUM(D83-F83)</f>
        <v>1694.3999999999996</v>
      </c>
      <c r="H83" s="47">
        <f t="shared" si="5"/>
        <v>115.44547957193123</v>
      </c>
    </row>
    <row r="84" spans="1:8" ht="25.5">
      <c r="A84" s="5" t="s">
        <v>57</v>
      </c>
      <c r="B84" s="13" t="s">
        <v>38</v>
      </c>
      <c r="C84" s="1">
        <v>14166.6</v>
      </c>
      <c r="D84" s="1">
        <v>2922.6</v>
      </c>
      <c r="E84" s="1">
        <f t="shared" si="6"/>
        <v>20.63021473042226</v>
      </c>
      <c r="F84" s="1">
        <v>2650.4</v>
      </c>
      <c r="G84" s="1">
        <f>SUM(D84-F84)</f>
        <v>272.1999999999998</v>
      </c>
      <c r="H84" s="47">
        <f t="shared" si="5"/>
        <v>110.27014790220345</v>
      </c>
    </row>
    <row r="85" spans="1:8" ht="12.75">
      <c r="A85" s="22" t="s">
        <v>39</v>
      </c>
      <c r="B85" s="23" t="s">
        <v>40</v>
      </c>
      <c r="C85" s="24">
        <f>SUM(C86:C89)</f>
        <v>49872.899999999994</v>
      </c>
      <c r="D85" s="24">
        <f>SUM(D86:D89)</f>
        <v>11662.8</v>
      </c>
      <c r="E85" s="24">
        <f t="shared" si="6"/>
        <v>23.385044783840524</v>
      </c>
      <c r="F85" s="24">
        <f>SUM(F86:F89)</f>
        <v>11892.8</v>
      </c>
      <c r="G85" s="24">
        <f>SUM(G86:G89)</f>
        <v>-230</v>
      </c>
      <c r="H85" s="24">
        <f t="shared" si="5"/>
        <v>98.06605677384637</v>
      </c>
    </row>
    <row r="86" spans="1:8" ht="12.75">
      <c r="A86" s="5" t="s">
        <v>41</v>
      </c>
      <c r="B86" s="18">
        <v>1001</v>
      </c>
      <c r="C86" s="1">
        <v>5925.8</v>
      </c>
      <c r="D86" s="1">
        <v>1529</v>
      </c>
      <c r="E86" s="1">
        <f t="shared" si="6"/>
        <v>25.80242330149516</v>
      </c>
      <c r="F86" s="1">
        <v>1462.9</v>
      </c>
      <c r="G86" s="1">
        <f>SUM(D86-F86)</f>
        <v>66.09999999999991</v>
      </c>
      <c r="H86" s="47">
        <f t="shared" si="5"/>
        <v>104.51842231184631</v>
      </c>
    </row>
    <row r="87" spans="1:8" ht="12.75">
      <c r="A87" s="5" t="s">
        <v>42</v>
      </c>
      <c r="B87" s="12" t="s">
        <v>43</v>
      </c>
      <c r="C87" s="1">
        <v>5757.3</v>
      </c>
      <c r="D87" s="1">
        <v>1484.4</v>
      </c>
      <c r="E87" s="1">
        <f t="shared" si="6"/>
        <v>25.78291907665051</v>
      </c>
      <c r="F87" s="1">
        <v>1528</v>
      </c>
      <c r="G87" s="1">
        <f>SUM(D87-F87)</f>
        <v>-43.59999999999991</v>
      </c>
      <c r="H87" s="47">
        <f t="shared" si="5"/>
        <v>97.14659685863874</v>
      </c>
    </row>
    <row r="88" spans="1:8" ht="12.75">
      <c r="A88" s="5" t="s">
        <v>44</v>
      </c>
      <c r="B88" s="12" t="s">
        <v>45</v>
      </c>
      <c r="C88" s="1">
        <v>33128.6</v>
      </c>
      <c r="D88" s="1">
        <v>7756.1</v>
      </c>
      <c r="E88" s="1">
        <f t="shared" si="6"/>
        <v>23.412097100390604</v>
      </c>
      <c r="F88" s="1">
        <v>8790.1</v>
      </c>
      <c r="G88" s="1">
        <f>SUM(D88-F88)</f>
        <v>-1034</v>
      </c>
      <c r="H88" s="47">
        <f t="shared" si="5"/>
        <v>88.23676636215743</v>
      </c>
    </row>
    <row r="89" spans="1:8" ht="12.75">
      <c r="A89" s="5" t="s">
        <v>46</v>
      </c>
      <c r="B89" s="18">
        <v>1006</v>
      </c>
      <c r="C89" s="1">
        <v>5061.2</v>
      </c>
      <c r="D89" s="1">
        <v>893.3</v>
      </c>
      <c r="E89" s="1">
        <f t="shared" si="6"/>
        <v>17.649964435311784</v>
      </c>
      <c r="F89" s="1">
        <v>111.8</v>
      </c>
      <c r="G89" s="1">
        <f>SUM(D89-F89)</f>
        <v>781.5</v>
      </c>
      <c r="H89" s="47">
        <f t="shared" si="5"/>
        <v>799.0161001788908</v>
      </c>
    </row>
    <row r="90" spans="1:8" ht="12.75">
      <c r="A90" s="22" t="s">
        <v>58</v>
      </c>
      <c r="B90" s="25" t="s">
        <v>47</v>
      </c>
      <c r="C90" s="24">
        <f>SUM(C91:C93)</f>
        <v>14892.5</v>
      </c>
      <c r="D90" s="24">
        <f>SUM(D91:D93)</f>
        <v>4229.9</v>
      </c>
      <c r="E90" s="24">
        <f t="shared" si="6"/>
        <v>28.402887359409096</v>
      </c>
      <c r="F90" s="24">
        <f>SUM(F91:F93)</f>
        <v>4490.2</v>
      </c>
      <c r="G90" s="24">
        <f>SUM(G91:G93)</f>
        <v>-260.29999999999984</v>
      </c>
      <c r="H90" s="24">
        <f t="shared" si="5"/>
        <v>94.20293082713465</v>
      </c>
    </row>
    <row r="91" spans="1:8" ht="12.75">
      <c r="A91" s="5" t="s">
        <v>59</v>
      </c>
      <c r="B91" s="13" t="s">
        <v>48</v>
      </c>
      <c r="C91" s="1">
        <v>12519.7</v>
      </c>
      <c r="D91" s="1">
        <v>3797</v>
      </c>
      <c r="E91" s="1">
        <f t="shared" si="6"/>
        <v>30.32820275246212</v>
      </c>
      <c r="F91" s="1">
        <v>3947.1</v>
      </c>
      <c r="G91" s="1">
        <f>SUM(D91-F91)</f>
        <v>-150.0999999999999</v>
      </c>
      <c r="H91" s="47">
        <f t="shared" si="5"/>
        <v>96.19720807681588</v>
      </c>
    </row>
    <row r="92" spans="1:8" ht="12.75">
      <c r="A92" s="5" t="s">
        <v>84</v>
      </c>
      <c r="B92" s="33" t="s">
        <v>80</v>
      </c>
      <c r="C92" s="1">
        <v>937</v>
      </c>
      <c r="D92" s="1">
        <v>166.6</v>
      </c>
      <c r="E92" s="1">
        <f t="shared" si="6"/>
        <v>17.780149413020276</v>
      </c>
      <c r="F92" s="1">
        <v>277.4</v>
      </c>
      <c r="G92" s="1">
        <f>SUM(D92-F92)</f>
        <v>-110.79999999999998</v>
      </c>
      <c r="H92" s="47">
        <f t="shared" si="5"/>
        <v>60.05767844268205</v>
      </c>
    </row>
    <row r="93" spans="1:8" ht="12.75">
      <c r="A93" s="5" t="s">
        <v>66</v>
      </c>
      <c r="B93" s="33">
        <v>1105</v>
      </c>
      <c r="C93" s="1">
        <v>1435.8</v>
      </c>
      <c r="D93" s="1">
        <v>266.3</v>
      </c>
      <c r="E93" s="1">
        <f t="shared" si="6"/>
        <v>18.547151413845942</v>
      </c>
      <c r="F93" s="1">
        <v>265.7</v>
      </c>
      <c r="G93" s="1">
        <f>SUM(D93-F93)</f>
        <v>0.6000000000000227</v>
      </c>
      <c r="H93" s="47">
        <f t="shared" si="5"/>
        <v>100.22581859239746</v>
      </c>
    </row>
    <row r="94" spans="1:8" ht="25.5">
      <c r="A94" s="22" t="s">
        <v>52</v>
      </c>
      <c r="B94" s="25" t="s">
        <v>60</v>
      </c>
      <c r="C94" s="24">
        <f>SUM(C95:C95)</f>
        <v>5024</v>
      </c>
      <c r="D94" s="24">
        <f>SUM(D95:D95)</f>
        <v>827.1</v>
      </c>
      <c r="E94" s="24">
        <f t="shared" si="6"/>
        <v>16.46297770700637</v>
      </c>
      <c r="F94" s="24">
        <f>SUM(F95:F95)</f>
        <v>453.3</v>
      </c>
      <c r="G94" s="24">
        <f>SUM(G95:G95)</f>
        <v>373.8</v>
      </c>
      <c r="H94" s="24">
        <f t="shared" si="5"/>
        <v>182.46194573130376</v>
      </c>
    </row>
    <row r="95" spans="1:8" ht="25.5">
      <c r="A95" s="5" t="s">
        <v>85</v>
      </c>
      <c r="B95" s="13" t="s">
        <v>61</v>
      </c>
      <c r="C95" s="1">
        <v>5024</v>
      </c>
      <c r="D95" s="1">
        <v>827.1</v>
      </c>
      <c r="E95" s="1">
        <f t="shared" si="6"/>
        <v>16.46297770700637</v>
      </c>
      <c r="F95" s="1">
        <v>453.3</v>
      </c>
      <c r="G95" s="1">
        <f>SUM(D95-F95)</f>
        <v>373.8</v>
      </c>
      <c r="H95" s="47">
        <f t="shared" si="5"/>
        <v>182.46194573130376</v>
      </c>
    </row>
    <row r="96" spans="1:8" s="46" customFormat="1" ht="38.25">
      <c r="A96" s="22" t="s">
        <v>138</v>
      </c>
      <c r="B96" s="34">
        <v>1400</v>
      </c>
      <c r="C96" s="24">
        <f>C97</f>
        <v>1500</v>
      </c>
      <c r="D96" s="24">
        <f>D97</f>
        <v>0</v>
      </c>
      <c r="E96" s="24">
        <f t="shared" si="6"/>
        <v>0</v>
      </c>
      <c r="F96" s="24">
        <f>F97</f>
        <v>0</v>
      </c>
      <c r="G96" s="24">
        <f>SUM(D96-F96)</f>
        <v>0</v>
      </c>
      <c r="H96" s="24" t="s">
        <v>141</v>
      </c>
    </row>
    <row r="97" spans="1:8" ht="25.5">
      <c r="A97" s="5" t="s">
        <v>139</v>
      </c>
      <c r="B97" s="33" t="s">
        <v>137</v>
      </c>
      <c r="C97" s="1">
        <v>1500</v>
      </c>
      <c r="D97" s="1">
        <v>0</v>
      </c>
      <c r="E97" s="1">
        <f t="shared" si="6"/>
        <v>0</v>
      </c>
      <c r="F97" s="1">
        <v>0</v>
      </c>
      <c r="G97" s="1">
        <v>0</v>
      </c>
      <c r="H97" s="47" t="s">
        <v>141</v>
      </c>
    </row>
    <row r="98" spans="1:8" ht="12.75">
      <c r="A98" s="26" t="s">
        <v>49</v>
      </c>
      <c r="B98" s="27" t="s">
        <v>50</v>
      </c>
      <c r="C98" s="28">
        <f>SUM(C51+C59+C62+C64+C69+C74+C76+C82+C85+C90+C94+C96)</f>
        <v>973892.9</v>
      </c>
      <c r="D98" s="28">
        <f>SUM(D51+D59+D62+D64+D69+D74+D76+D82+D85+D90+D94+D96)</f>
        <v>186523</v>
      </c>
      <c r="E98" s="28">
        <f t="shared" si="6"/>
        <v>19.152311306510192</v>
      </c>
      <c r="F98" s="28">
        <f>SUM(F51+F59+F62+F64+F69+F74+F76+F82+F85+F90+F94+F96)</f>
        <v>200991.30000000002</v>
      </c>
      <c r="G98" s="28">
        <f>SUM(G51+G59+G62+G64+G69+G74+G76+G82+G85+G90+G94+G96)</f>
        <v>-14468.3</v>
      </c>
      <c r="H98" s="28">
        <f t="shared" si="5"/>
        <v>92.80152922041898</v>
      </c>
    </row>
    <row r="99" spans="1:8" ht="25.5">
      <c r="A99" s="29" t="s">
        <v>62</v>
      </c>
      <c r="B99" s="30" t="s">
        <v>63</v>
      </c>
      <c r="C99" s="36">
        <v>-43620.4</v>
      </c>
      <c r="D99" s="31">
        <v>51183.6</v>
      </c>
      <c r="E99" s="31"/>
      <c r="F99" s="31">
        <v>38411.7</v>
      </c>
      <c r="G99" s="31"/>
      <c r="H99" s="31"/>
    </row>
    <row r="100" spans="1:8" ht="12.75">
      <c r="A100" s="6"/>
      <c r="B100" s="14"/>
      <c r="C100" s="7"/>
      <c r="D100" s="7"/>
      <c r="E100" s="8"/>
      <c r="F100" s="7"/>
      <c r="G100" s="9"/>
      <c r="H100" s="8"/>
    </row>
    <row r="101" spans="1:8" ht="12.75">
      <c r="A101" s="6"/>
      <c r="B101" s="14"/>
      <c r="C101" s="86"/>
      <c r="D101" s="86"/>
      <c r="E101" s="86"/>
      <c r="F101" s="86"/>
      <c r="G101" s="86"/>
      <c r="H101" s="86"/>
    </row>
    <row r="102" spans="1:8" ht="12.75">
      <c r="A102" s="10"/>
      <c r="B102" s="15"/>
      <c r="C102" s="10"/>
      <c r="D102" s="10"/>
      <c r="E102" s="10"/>
      <c r="F102" s="10"/>
      <c r="G102" s="10"/>
      <c r="H102" s="10"/>
    </row>
  </sheetData>
  <sheetProtection/>
  <mergeCells count="2">
    <mergeCell ref="A1:H1"/>
    <mergeCell ref="C101:H101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Отдел доходов</cp:lastModifiedBy>
  <cp:lastPrinted>2018-04-20T07:12:53Z</cp:lastPrinted>
  <dcterms:created xsi:type="dcterms:W3CDTF">2009-04-28T07:05:16Z</dcterms:created>
  <dcterms:modified xsi:type="dcterms:W3CDTF">2018-04-20T07:36:12Z</dcterms:modified>
  <cp:category/>
  <cp:version/>
  <cp:contentType/>
  <cp:contentStatus/>
</cp:coreProperties>
</file>